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05" windowWidth="11340" windowHeight="8835" activeTab="0"/>
  </bookViews>
  <sheets>
    <sheet name="Faktiske pr. 5.9.2015 " sheetId="7" r:id="rId1"/>
    <sheet name="Ark1" sheetId="6" r:id="rId2"/>
  </sheets>
  <definedNames/>
  <calcPr calcId="145621"/>
</workbook>
</file>

<file path=xl/sharedStrings.xml><?xml version="1.0" encoding="utf-8"?>
<sst xmlns="http://schemas.openxmlformats.org/spreadsheetml/2006/main" count="54" uniqueCount="43">
  <si>
    <t>Samlede tal</t>
  </si>
  <si>
    <t xml:space="preserve">Faktiske                                              juniorklub  pr. 5/9-2015                                     </t>
  </si>
  <si>
    <t>Agerbæk Skole</t>
  </si>
  <si>
    <t>Alslev Skole</t>
  </si>
  <si>
    <t>Ansager Skole</t>
  </si>
  <si>
    <t>Billum Skole</t>
  </si>
  <si>
    <t>Brorsonskolen</t>
  </si>
  <si>
    <t>Horne Skole</t>
  </si>
  <si>
    <t>Janderup Skole</t>
  </si>
  <si>
    <t>Blåbjergskolen - Lunde-Kvong afd.</t>
  </si>
  <si>
    <t>Blåbjergskolen - Nr. Nebel afd.</t>
  </si>
  <si>
    <t>Lykkesgårdskolen</t>
  </si>
  <si>
    <t>Nordenskov Skole</t>
  </si>
  <si>
    <t>Næsbjerg Skole</t>
  </si>
  <si>
    <t>Outrup Skole</t>
  </si>
  <si>
    <t>Sct. Jacobi Skole</t>
  </si>
  <si>
    <t>Starup Skole</t>
  </si>
  <si>
    <t>Thorstrup Skole</t>
  </si>
  <si>
    <t>Tistrup Skole</t>
  </si>
  <si>
    <t>Ølgod Skole</t>
  </si>
  <si>
    <t>Årre Skole</t>
  </si>
  <si>
    <t>Tildeling i alt</t>
  </si>
  <si>
    <t>Tildeling pr. barn</t>
  </si>
  <si>
    <t>Ressourcetildeling til juniorklubber pr. 5.9.2015</t>
  </si>
  <si>
    <t>Minimumstildeling</t>
  </si>
  <si>
    <t>Juniorklubbens åbningsdage</t>
  </si>
  <si>
    <t>Fremmøde i uge 36</t>
  </si>
  <si>
    <t>100 kr./md.</t>
  </si>
  <si>
    <t>80 kr./md.</t>
  </si>
  <si>
    <t>200 kr. /md.</t>
  </si>
  <si>
    <t>150 kr./½ år</t>
  </si>
  <si>
    <t>0 kr./md.</t>
  </si>
  <si>
    <t>100 kr./½ år</t>
  </si>
  <si>
    <t>50 kr./md.</t>
  </si>
  <si>
    <t>200 kr. /½ år</t>
  </si>
  <si>
    <t>Fremmøde i uge 36 i % af antal tilmeldte</t>
  </si>
  <si>
    <t>Kontingent</t>
  </si>
  <si>
    <t>Tilmeldte i % af potientielle brugere</t>
  </si>
  <si>
    <t xml:space="preserve"> (2015-pris)</t>
  </si>
  <si>
    <t>Børn tilmeldt juniorklub-tilbud</t>
  </si>
  <si>
    <t xml:space="preserve">Samlet antal elever i 4..6. kl. </t>
  </si>
  <si>
    <t>Bemærkning:</t>
  </si>
  <si>
    <t>Antal indmeldte børn på Lykkesgårdskolen er ændret fra 114 til i alt 98 efter melding fra Pladsanvisningen den 14/9-2015 /lian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</si>
</sst>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 * #,##0.0_ ;_ * \-#,##0.0_ ;_ * &quot;-&quot;_ ;_ @_ "/>
    <numFmt numFmtId="166" formatCode="_ * #,##0_ ;_ * \-#,##0_ ;_ * &quot;-&quot;??_ ;_ @_ "/>
  </numFmts>
  <fonts count="5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Border="1" applyAlignment="1">
      <alignment vertical="justify"/>
    </xf>
    <xf numFmtId="0" fontId="2" fillId="0" borderId="1" xfId="0" applyFont="1" applyBorder="1"/>
    <xf numFmtId="0" fontId="2" fillId="0" borderId="0" xfId="0" applyFont="1"/>
    <xf numFmtId="41" fontId="2" fillId="0" borderId="2" xfId="0" applyNumberFormat="1" applyFont="1" applyBorder="1"/>
    <xf numFmtId="41" fontId="2" fillId="0" borderId="3" xfId="0" applyNumberFormat="1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/>
    <xf numFmtId="41" fontId="2" fillId="0" borderId="5" xfId="0" applyNumberFormat="1" applyFont="1" applyBorder="1"/>
    <xf numFmtId="164" fontId="2" fillId="0" borderId="1" xfId="0" applyNumberFormat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vertical="justify"/>
    </xf>
    <xf numFmtId="0" fontId="2" fillId="0" borderId="8" xfId="0" applyFont="1" applyBorder="1"/>
    <xf numFmtId="0" fontId="1" fillId="0" borderId="0" xfId="0" applyFont="1"/>
    <xf numFmtId="3" fontId="2" fillId="2" borderId="2" xfId="0" applyNumberFormat="1" applyFont="1" applyFill="1" applyBorder="1"/>
    <xf numFmtId="0" fontId="3" fillId="0" borderId="0" xfId="0" applyFont="1"/>
    <xf numFmtId="0" fontId="1" fillId="0" borderId="5" xfId="0" applyFont="1" applyBorder="1" applyAlignment="1">
      <alignment wrapText="1"/>
    </xf>
    <xf numFmtId="3" fontId="1" fillId="0" borderId="0" xfId="0" applyNumberFormat="1" applyFont="1"/>
    <xf numFmtId="0" fontId="1" fillId="3" borderId="4" xfId="0" applyFont="1" applyFill="1" applyBorder="1" applyAlignment="1">
      <alignment wrapText="1"/>
    </xf>
    <xf numFmtId="41" fontId="2" fillId="0" borderId="2" xfId="0" applyNumberFormat="1" applyFont="1" applyBorder="1" applyAlignment="1">
      <alignment horizontal="right"/>
    </xf>
    <xf numFmtId="165" fontId="2" fillId="0" borderId="2" xfId="0" applyNumberFormat="1" applyFont="1" applyBorder="1"/>
    <xf numFmtId="165" fontId="2" fillId="0" borderId="0" xfId="0" applyNumberFormat="1" applyFont="1" applyBorder="1"/>
    <xf numFmtId="166" fontId="2" fillId="0" borderId="2" xfId="20" applyNumberFormat="1" applyFont="1" applyBorder="1"/>
    <xf numFmtId="3" fontId="2" fillId="2" borderId="3" xfId="0" applyNumberFormat="1" applyFont="1" applyFill="1" applyBorder="1"/>
    <xf numFmtId="165" fontId="2" fillId="0" borderId="5" xfId="0" applyNumberFormat="1" applyFont="1" applyBorder="1"/>
    <xf numFmtId="165" fontId="2" fillId="0" borderId="9" xfId="0" applyNumberFormat="1" applyFont="1" applyBorder="1"/>
    <xf numFmtId="166" fontId="2" fillId="0" borderId="2" xfId="20" applyNumberFormat="1" applyFont="1" applyFill="1" applyBorder="1"/>
    <xf numFmtId="165" fontId="2" fillId="0" borderId="2" xfId="0" applyNumberFormat="1" applyFont="1" applyFill="1" applyBorder="1"/>
    <xf numFmtId="0" fontId="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="110" zoomScaleNormal="110" workbookViewId="0" topLeftCell="A1">
      <selection activeCell="A35" sqref="A35"/>
    </sheetView>
  </sheetViews>
  <sheetFormatPr defaultColWidth="9.140625" defaultRowHeight="12.75"/>
  <cols>
    <col min="1" max="1" width="26.57421875" style="3" customWidth="1"/>
    <col min="2" max="2" width="12.8515625" style="3" customWidth="1"/>
    <col min="3" max="3" width="11.140625" style="3" customWidth="1"/>
    <col min="4" max="5" width="12.8515625" style="3" customWidth="1"/>
    <col min="6" max="6" width="13.28125" style="3" customWidth="1"/>
    <col min="7" max="7" width="12.8515625" style="3" customWidth="1"/>
    <col min="8" max="8" width="11.57421875" style="3" customWidth="1"/>
    <col min="9" max="9" width="12.8515625" style="3" customWidth="1"/>
    <col min="10" max="16384" width="9.140625" style="3" customWidth="1"/>
  </cols>
  <sheetData>
    <row r="1" ht="15.75">
      <c r="A1" s="17" t="s">
        <v>23</v>
      </c>
    </row>
    <row r="2" ht="12.75" thickBot="1"/>
    <row r="3" spans="1:9" s="1" customFormat="1" ht="53.45" customHeight="1" thickBot="1">
      <c r="A3" s="20" t="s">
        <v>1</v>
      </c>
      <c r="B3" s="18" t="s">
        <v>40</v>
      </c>
      <c r="C3" s="18" t="s">
        <v>39</v>
      </c>
      <c r="D3" s="18" t="s">
        <v>37</v>
      </c>
      <c r="E3" s="18" t="s">
        <v>21</v>
      </c>
      <c r="F3" s="18" t="s">
        <v>25</v>
      </c>
      <c r="G3" s="18" t="s">
        <v>36</v>
      </c>
      <c r="H3" s="18" t="s">
        <v>26</v>
      </c>
      <c r="I3" s="18" t="s">
        <v>35</v>
      </c>
    </row>
    <row r="4" spans="1:9" ht="12.75">
      <c r="A4" s="11"/>
      <c r="B4" s="2"/>
      <c r="C4" s="2"/>
      <c r="D4" s="2"/>
      <c r="E4" s="2"/>
      <c r="F4" s="2"/>
      <c r="G4" s="2"/>
      <c r="H4" s="2"/>
      <c r="I4" s="2"/>
    </row>
    <row r="5" spans="1:9" ht="12.75">
      <c r="A5" s="12" t="s">
        <v>2</v>
      </c>
      <c r="B5" s="4">
        <f>17+20+21</f>
        <v>58</v>
      </c>
      <c r="C5" s="16">
        <v>37</v>
      </c>
      <c r="D5" s="22">
        <f aca="true" t="shared" si="0" ref="D5:D23">C5/B5%</f>
        <v>63.793103448275865</v>
      </c>
      <c r="E5" s="4">
        <f aca="true" t="shared" si="1" ref="E5:E23">C5*$C$29</f>
        <v>423989.44169999997</v>
      </c>
      <c r="F5" s="4">
        <v>3</v>
      </c>
      <c r="G5" s="21" t="s">
        <v>28</v>
      </c>
      <c r="H5" s="24">
        <v>23.3</v>
      </c>
      <c r="I5" s="22">
        <f aca="true" t="shared" si="2" ref="I5:I25">H5/C5%</f>
        <v>62.972972972972975</v>
      </c>
    </row>
    <row r="6" spans="1:9" ht="12.75">
      <c r="A6" s="12" t="s">
        <v>3</v>
      </c>
      <c r="B6" s="4">
        <f>25+23+26</f>
        <v>74</v>
      </c>
      <c r="C6" s="16">
        <v>26</v>
      </c>
      <c r="D6" s="22">
        <f t="shared" si="0"/>
        <v>35.13513513513514</v>
      </c>
      <c r="E6" s="4">
        <f t="shared" si="1"/>
        <v>297938.5266</v>
      </c>
      <c r="F6" s="4">
        <v>3</v>
      </c>
      <c r="G6" s="21" t="s">
        <v>29</v>
      </c>
      <c r="H6" s="24">
        <v>16.3</v>
      </c>
      <c r="I6" s="22">
        <f t="shared" si="2"/>
        <v>62.69230769230769</v>
      </c>
    </row>
    <row r="7" spans="1:9" ht="12.75">
      <c r="A7" s="12" t="s">
        <v>4</v>
      </c>
      <c r="B7" s="4">
        <f>23+15+19</f>
        <v>57</v>
      </c>
      <c r="C7" s="16">
        <v>32</v>
      </c>
      <c r="D7" s="22">
        <f t="shared" si="0"/>
        <v>56.140350877192986</v>
      </c>
      <c r="E7" s="4">
        <f t="shared" si="1"/>
        <v>366693.57119999995</v>
      </c>
      <c r="F7" s="4">
        <v>4</v>
      </c>
      <c r="G7" s="21" t="s">
        <v>27</v>
      </c>
      <c r="H7" s="24">
        <v>23.5</v>
      </c>
      <c r="I7" s="22">
        <f t="shared" si="2"/>
        <v>73.4375</v>
      </c>
    </row>
    <row r="8" spans="1:9" ht="12.75">
      <c r="A8" s="12" t="s">
        <v>5</v>
      </c>
      <c r="B8" s="4">
        <f>15+9+9</f>
        <v>33</v>
      </c>
      <c r="C8" s="16">
        <v>31</v>
      </c>
      <c r="D8" s="22">
        <f t="shared" si="0"/>
        <v>93.93939393939394</v>
      </c>
      <c r="E8" s="4">
        <f t="shared" si="1"/>
        <v>355234.39709999994</v>
      </c>
      <c r="F8" s="4">
        <v>4</v>
      </c>
      <c r="G8" s="21" t="s">
        <v>30</v>
      </c>
      <c r="H8" s="24">
        <v>18.25</v>
      </c>
      <c r="I8" s="22">
        <f t="shared" si="2"/>
        <v>58.87096774193549</v>
      </c>
    </row>
    <row r="9" spans="1:9" ht="12.75">
      <c r="A9" s="12" t="s">
        <v>9</v>
      </c>
      <c r="B9" s="4">
        <f>22+20+10</f>
        <v>52</v>
      </c>
      <c r="C9" s="16">
        <v>46</v>
      </c>
      <c r="D9" s="22">
        <f t="shared" si="0"/>
        <v>88.46153846153845</v>
      </c>
      <c r="E9" s="4">
        <f t="shared" si="1"/>
        <v>527122.0086</v>
      </c>
      <c r="F9" s="4">
        <v>4</v>
      </c>
      <c r="G9" s="21" t="s">
        <v>31</v>
      </c>
      <c r="H9" s="24">
        <v>25.75</v>
      </c>
      <c r="I9" s="22">
        <f t="shared" si="2"/>
        <v>55.97826086956521</v>
      </c>
    </row>
    <row r="10" spans="1:9" ht="12.75">
      <c r="A10" s="12" t="s">
        <v>10</v>
      </c>
      <c r="B10" s="4">
        <f>22+24+26</f>
        <v>72</v>
      </c>
      <c r="C10" s="16">
        <v>71</v>
      </c>
      <c r="D10" s="22">
        <f t="shared" si="0"/>
        <v>98.61111111111111</v>
      </c>
      <c r="E10" s="4">
        <f t="shared" si="1"/>
        <v>813601.3610999999</v>
      </c>
      <c r="F10" s="4">
        <v>4</v>
      </c>
      <c r="G10" s="21" t="s">
        <v>31</v>
      </c>
      <c r="H10" s="24">
        <v>48.25</v>
      </c>
      <c r="I10" s="22">
        <f t="shared" si="2"/>
        <v>67.95774647887325</v>
      </c>
    </row>
    <row r="11" spans="1:9" ht="12.75">
      <c r="A11" s="12" t="s">
        <v>6</v>
      </c>
      <c r="B11" s="4">
        <f>75+74+77</f>
        <v>226</v>
      </c>
      <c r="C11" s="16">
        <v>125</v>
      </c>
      <c r="D11" s="22">
        <f t="shared" si="0"/>
        <v>55.30973451327434</v>
      </c>
      <c r="E11" s="4">
        <f t="shared" si="1"/>
        <v>1432396.7624999997</v>
      </c>
      <c r="F11" s="4">
        <v>4</v>
      </c>
      <c r="G11" s="21" t="s">
        <v>31</v>
      </c>
      <c r="H11" s="24">
        <v>29.25</v>
      </c>
      <c r="I11" s="22">
        <f t="shared" si="2"/>
        <v>23.4</v>
      </c>
    </row>
    <row r="12" spans="1:9" ht="12.75">
      <c r="A12" s="12" t="s">
        <v>7</v>
      </c>
      <c r="B12" s="4">
        <f>11+12+13</f>
        <v>36</v>
      </c>
      <c r="C12" s="16">
        <v>24</v>
      </c>
      <c r="D12" s="22">
        <f t="shared" si="0"/>
        <v>66.66666666666667</v>
      </c>
      <c r="E12" s="4">
        <f t="shared" si="1"/>
        <v>275020.1784</v>
      </c>
      <c r="F12" s="4">
        <v>3</v>
      </c>
      <c r="G12" s="21" t="s">
        <v>27</v>
      </c>
      <c r="H12" s="24">
        <v>12</v>
      </c>
      <c r="I12" s="22">
        <f t="shared" si="2"/>
        <v>50</v>
      </c>
    </row>
    <row r="13" spans="1:9" ht="12.75">
      <c r="A13" s="13" t="s">
        <v>8</v>
      </c>
      <c r="B13" s="4">
        <f>11+17+12</f>
        <v>40</v>
      </c>
      <c r="C13" s="16">
        <v>40</v>
      </c>
      <c r="D13" s="22">
        <f t="shared" si="0"/>
        <v>100</v>
      </c>
      <c r="E13" s="4">
        <f t="shared" si="1"/>
        <v>458366.9639999999</v>
      </c>
      <c r="F13" s="4">
        <v>3</v>
      </c>
      <c r="G13" s="21" t="s">
        <v>32</v>
      </c>
      <c r="H13" s="24">
        <v>25.6</v>
      </c>
      <c r="I13" s="22">
        <f t="shared" si="2"/>
        <v>64</v>
      </c>
    </row>
    <row r="14" spans="1:9" ht="12.75">
      <c r="A14" s="12" t="s">
        <v>11</v>
      </c>
      <c r="B14" s="4">
        <f>44+49+43</f>
        <v>136</v>
      </c>
      <c r="C14" s="16">
        <v>98</v>
      </c>
      <c r="D14" s="22">
        <f t="shared" si="0"/>
        <v>72.05882352941175</v>
      </c>
      <c r="E14" s="4">
        <f t="shared" si="1"/>
        <v>1122999.0617999998</v>
      </c>
      <c r="F14" s="4">
        <v>3</v>
      </c>
      <c r="G14" s="21" t="s">
        <v>31</v>
      </c>
      <c r="H14" s="24">
        <v>40.6</v>
      </c>
      <c r="I14" s="22">
        <f t="shared" si="2"/>
        <v>41.42857142857143</v>
      </c>
    </row>
    <row r="15" spans="1:9" ht="12.75">
      <c r="A15" s="12" t="s">
        <v>12</v>
      </c>
      <c r="B15" s="4">
        <f>18+15+19</f>
        <v>52</v>
      </c>
      <c r="C15" s="16">
        <v>39</v>
      </c>
      <c r="D15" s="22">
        <f t="shared" si="0"/>
        <v>75</v>
      </c>
      <c r="E15" s="4">
        <f t="shared" si="1"/>
        <v>446907.7898999999</v>
      </c>
      <c r="F15" s="4">
        <v>3</v>
      </c>
      <c r="G15" s="21" t="s">
        <v>31</v>
      </c>
      <c r="H15" s="24">
        <v>17</v>
      </c>
      <c r="I15" s="22">
        <f t="shared" si="2"/>
        <v>43.58974358974359</v>
      </c>
    </row>
    <row r="16" spans="1:9" ht="12.75">
      <c r="A16" s="12" t="s">
        <v>13</v>
      </c>
      <c r="B16" s="4">
        <f>21+24+23</f>
        <v>68</v>
      </c>
      <c r="C16" s="16">
        <v>52</v>
      </c>
      <c r="D16" s="22">
        <f t="shared" si="0"/>
        <v>76.47058823529412</v>
      </c>
      <c r="E16" s="4">
        <f t="shared" si="1"/>
        <v>595877.0532</v>
      </c>
      <c r="F16" s="4">
        <v>3</v>
      </c>
      <c r="G16" s="21" t="s">
        <v>32</v>
      </c>
      <c r="H16" s="24">
        <v>28</v>
      </c>
      <c r="I16" s="22">
        <f t="shared" si="2"/>
        <v>53.84615384615385</v>
      </c>
    </row>
    <row r="17" spans="1:9" ht="12.75">
      <c r="A17" s="12" t="s">
        <v>14</v>
      </c>
      <c r="B17" s="4">
        <f>19+21+26</f>
        <v>66</v>
      </c>
      <c r="C17" s="16">
        <v>25</v>
      </c>
      <c r="D17" s="22">
        <f t="shared" si="0"/>
        <v>37.878787878787875</v>
      </c>
      <c r="E17" s="4">
        <f t="shared" si="1"/>
        <v>286479.3525</v>
      </c>
      <c r="F17" s="4">
        <v>3</v>
      </c>
      <c r="G17" s="21" t="s">
        <v>33</v>
      </c>
      <c r="H17" s="24">
        <v>8.6</v>
      </c>
      <c r="I17" s="22">
        <f t="shared" si="2"/>
        <v>34.4</v>
      </c>
    </row>
    <row r="18" spans="1:9" ht="12.75">
      <c r="A18" s="12" t="s">
        <v>15</v>
      </c>
      <c r="B18" s="4">
        <f>27+25+35</f>
        <v>87</v>
      </c>
      <c r="C18" s="16">
        <v>58</v>
      </c>
      <c r="D18" s="22">
        <f t="shared" si="0"/>
        <v>66.66666666666667</v>
      </c>
      <c r="E18" s="4">
        <f t="shared" si="1"/>
        <v>664632.0977999999</v>
      </c>
      <c r="F18" s="4">
        <v>4</v>
      </c>
      <c r="G18" s="21" t="s">
        <v>31</v>
      </c>
      <c r="H18" s="24">
        <v>44.3</v>
      </c>
      <c r="I18" s="22">
        <f t="shared" si="2"/>
        <v>76.37931034482759</v>
      </c>
    </row>
    <row r="19" spans="1:9" ht="12.75">
      <c r="A19" s="12" t="s">
        <v>16</v>
      </c>
      <c r="B19" s="4">
        <f>19+22+14</f>
        <v>55</v>
      </c>
      <c r="C19" s="16">
        <v>27</v>
      </c>
      <c r="D19" s="22">
        <f t="shared" si="0"/>
        <v>49.090909090909086</v>
      </c>
      <c r="E19" s="4">
        <f t="shared" si="1"/>
        <v>309397.7006999999</v>
      </c>
      <c r="F19" s="4">
        <v>3</v>
      </c>
      <c r="G19" s="21" t="s">
        <v>28</v>
      </c>
      <c r="H19" s="24">
        <v>7.33</v>
      </c>
      <c r="I19" s="22">
        <f t="shared" si="2"/>
        <v>27.148148148148145</v>
      </c>
    </row>
    <row r="20" spans="1:9" ht="12.75">
      <c r="A20" s="12" t="s">
        <v>17</v>
      </c>
      <c r="B20" s="4">
        <f>13+17+18</f>
        <v>48</v>
      </c>
      <c r="C20" s="16">
        <f>41+1</f>
        <v>42</v>
      </c>
      <c r="D20" s="22">
        <f t="shared" si="0"/>
        <v>87.5</v>
      </c>
      <c r="E20" s="4">
        <f t="shared" si="1"/>
        <v>481285.3121999999</v>
      </c>
      <c r="F20" s="4">
        <v>3</v>
      </c>
      <c r="G20" s="21" t="s">
        <v>34</v>
      </c>
      <c r="H20" s="24">
        <v>20</v>
      </c>
      <c r="I20" s="22">
        <f t="shared" si="2"/>
        <v>47.61904761904762</v>
      </c>
    </row>
    <row r="21" spans="1:9" ht="12.75">
      <c r="A21" s="12" t="s">
        <v>18</v>
      </c>
      <c r="B21" s="4">
        <f>18+23+10</f>
        <v>51</v>
      </c>
      <c r="C21" s="16">
        <v>17</v>
      </c>
      <c r="D21" s="22">
        <f t="shared" si="0"/>
        <v>33.333333333333336</v>
      </c>
      <c r="E21" s="4">
        <f t="shared" si="1"/>
        <v>194805.95969999998</v>
      </c>
      <c r="F21" s="4">
        <v>3</v>
      </c>
      <c r="G21" s="21" t="s">
        <v>27</v>
      </c>
      <c r="H21" s="24">
        <v>13.7</v>
      </c>
      <c r="I21" s="22">
        <f t="shared" si="2"/>
        <v>80.58823529411764</v>
      </c>
    </row>
    <row r="22" spans="1:9" ht="12.75">
      <c r="A22" s="12" t="s">
        <v>19</v>
      </c>
      <c r="B22" s="4">
        <f>57+64+58</f>
        <v>179</v>
      </c>
      <c r="C22" s="16">
        <v>109</v>
      </c>
      <c r="D22" s="22">
        <f t="shared" si="0"/>
        <v>60.89385474860335</v>
      </c>
      <c r="E22" s="4">
        <f t="shared" si="1"/>
        <v>1249049.9769</v>
      </c>
      <c r="F22" s="4">
        <v>4</v>
      </c>
      <c r="G22" s="21" t="s">
        <v>31</v>
      </c>
      <c r="H22" s="28">
        <v>38</v>
      </c>
      <c r="I22" s="29">
        <f t="shared" si="2"/>
        <v>34.862385321100916</v>
      </c>
    </row>
    <row r="23" spans="1:9" ht="12.75">
      <c r="A23" s="12" t="s">
        <v>20</v>
      </c>
      <c r="B23" s="4">
        <f>18+19+19</f>
        <v>56</v>
      </c>
      <c r="C23" s="16">
        <f>52+2</f>
        <v>54</v>
      </c>
      <c r="D23" s="22">
        <f t="shared" si="0"/>
        <v>96.42857142857142</v>
      </c>
      <c r="E23" s="4">
        <f t="shared" si="1"/>
        <v>618795.4013999999</v>
      </c>
      <c r="F23" s="4">
        <v>3</v>
      </c>
      <c r="G23" s="21" t="s">
        <v>31</v>
      </c>
      <c r="H23" s="24">
        <v>31.3</v>
      </c>
      <c r="I23" s="22">
        <f t="shared" si="2"/>
        <v>57.96296296296296</v>
      </c>
    </row>
    <row r="24" spans="1:9" s="6" customFormat="1" ht="12.75" thickBot="1">
      <c r="A24" s="14"/>
      <c r="B24" s="5"/>
      <c r="C24" s="25"/>
      <c r="D24" s="5"/>
      <c r="E24" s="5"/>
      <c r="F24" s="5"/>
      <c r="G24" s="5"/>
      <c r="H24" s="5"/>
      <c r="I24" s="5"/>
    </row>
    <row r="25" spans="1:10" s="6" customFormat="1" ht="12.75" thickBot="1">
      <c r="A25" s="7" t="s">
        <v>0</v>
      </c>
      <c r="B25" s="9">
        <f>SUM(B5:B24)</f>
        <v>1446</v>
      </c>
      <c r="C25" s="8">
        <f>SUM(C5:C24)</f>
        <v>953</v>
      </c>
      <c r="D25" s="26">
        <f>C25/B25%</f>
        <v>65.90594744121715</v>
      </c>
      <c r="E25" s="9">
        <f>SUM(E5:E23)</f>
        <v>10920592.917299997</v>
      </c>
      <c r="F25" s="9"/>
      <c r="G25" s="9"/>
      <c r="H25" s="9">
        <f>SUM(H5:H24)</f>
        <v>471.03000000000003</v>
      </c>
      <c r="I25" s="27">
        <f t="shared" si="2"/>
        <v>49.42602308499476</v>
      </c>
      <c r="J25" s="23"/>
    </row>
    <row r="26" spans="1:9" ht="12.75">
      <c r="A26" s="2"/>
      <c r="B26" s="2"/>
      <c r="C26" s="10"/>
      <c r="D26" s="2"/>
      <c r="E26" s="2"/>
      <c r="F26" s="2"/>
      <c r="G26" s="2"/>
      <c r="H26" s="2"/>
      <c r="I26" s="2"/>
    </row>
    <row r="28" ht="15" customHeight="1">
      <c r="A28" s="15"/>
    </row>
    <row r="29" spans="1:3" ht="12.75">
      <c r="A29" s="15" t="s">
        <v>22</v>
      </c>
      <c r="C29" s="19">
        <f>11311*1.0131</f>
        <v>11459.174099999998</v>
      </c>
    </row>
    <row r="31" spans="1:4" ht="12.75">
      <c r="A31" s="15" t="s">
        <v>24</v>
      </c>
      <c r="C31" s="19">
        <f>192000*1.0131</f>
        <v>194515.19999999998</v>
      </c>
      <c r="D31" s="3" t="s">
        <v>38</v>
      </c>
    </row>
    <row r="33" ht="12.75">
      <c r="A33" s="30" t="s">
        <v>41</v>
      </c>
    </row>
    <row r="34" ht="12.75">
      <c r="A34" s="3" t="s">
        <v>42</v>
      </c>
    </row>
  </sheetData>
  <printOptions/>
  <pageMargins left="0.75" right="0.18" top="0.85" bottom="0.33" header="0" footer="0"/>
  <pageSetup fitToHeight="1" fitToWidth="1" horizontalDpi="600" verticalDpi="600" orientation="landscape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Antal børn i SFO pr. 5-9-2012</dc:title>
  <dc:subject>ØVRIGE</dc:subject>
  <dc:creator>LIAN</dc:creator>
  <cp:keywords/>
  <dc:description>Antal børn i SFO pr. 5-9-2012</dc:description>
  <cp:lastModifiedBy>Jette Poulsen</cp:lastModifiedBy>
  <cp:lastPrinted>2015-09-15T09:52:53Z</cp:lastPrinted>
  <dcterms:created xsi:type="dcterms:W3CDTF">2009-12-15T11:15:40Z</dcterms:created>
  <dcterms:modified xsi:type="dcterms:W3CDTF">2015-09-16T11:24:03Z</dcterms:modified>
  <cp:category/>
  <cp:version/>
  <cp:contentType/>
  <cp:contentStatus/>
</cp:coreProperties>
</file>